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7349.2024 - PJ HERCRUZ\PLANILHA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revisado'!$A$1:$J$49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30" l="1"/>
  <c r="I19" i="30"/>
  <c r="E19" i="30"/>
  <c r="E18" i="30"/>
  <c r="A44" i="30" l="1"/>
  <c r="C44" i="30"/>
  <c r="C33" i="30"/>
  <c r="C23" i="30"/>
  <c r="G4" i="30" l="1"/>
  <c r="I4" i="30" s="1"/>
  <c r="G11" i="30"/>
  <c r="C32" i="30" l="1"/>
  <c r="C34" i="30"/>
  <c r="C35" i="30"/>
  <c r="C36" i="30"/>
  <c r="C37" i="30"/>
  <c r="C38" i="30"/>
  <c r="C39" i="30"/>
  <c r="C40" i="30"/>
  <c r="C41" i="30"/>
  <c r="C42" i="30"/>
  <c r="C43" i="30"/>
  <c r="C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31" i="30"/>
  <c r="C25" i="30"/>
  <c r="G5" i="30"/>
  <c r="I32" i="30" s="1"/>
  <c r="G6" i="30"/>
  <c r="I33" i="30" s="1"/>
  <c r="G7" i="30"/>
  <c r="I7" i="30" s="1"/>
  <c r="J34" i="30" s="1"/>
  <c r="G8" i="30"/>
  <c r="I8" i="30" s="1"/>
  <c r="J35" i="30" s="1"/>
  <c r="G9" i="30"/>
  <c r="I36" i="30" s="1"/>
  <c r="G10" i="30"/>
  <c r="I10" i="30" s="1"/>
  <c r="J37" i="30" s="1"/>
  <c r="I11" i="30"/>
  <c r="J38" i="30" s="1"/>
  <c r="G12" i="30"/>
  <c r="I12" i="30" s="1"/>
  <c r="J39" i="30" s="1"/>
  <c r="G13" i="30"/>
  <c r="I40" i="30" s="1"/>
  <c r="G14" i="30"/>
  <c r="I14" i="30" s="1"/>
  <c r="J41" i="30" s="1"/>
  <c r="G15" i="30"/>
  <c r="I15" i="30" s="1"/>
  <c r="J42" i="30" s="1"/>
  <c r="G16" i="30"/>
  <c r="I16" i="30" s="1"/>
  <c r="J43" i="30" s="1"/>
  <c r="G17" i="30"/>
  <c r="I44" i="30" s="1"/>
  <c r="J31" i="30"/>
  <c r="I9" i="30" l="1"/>
  <c r="J36" i="30" s="1"/>
  <c r="I13" i="30"/>
  <c r="J40" i="30" s="1"/>
  <c r="I17" i="30"/>
  <c r="J44" i="30" s="1"/>
  <c r="I42" i="30"/>
  <c r="I31" i="30"/>
  <c r="I43" i="30"/>
  <c r="I41" i="30"/>
  <c r="I39" i="30"/>
  <c r="I38" i="30"/>
  <c r="I37" i="30"/>
  <c r="I35" i="30"/>
  <c r="I34" i="30"/>
  <c r="C24" i="30"/>
  <c r="C26" i="30" s="1"/>
  <c r="I5" i="30" l="1"/>
  <c r="I6" i="30"/>
  <c r="J33" i="30" s="1"/>
  <c r="J32" i="30" l="1"/>
  <c r="J45" i="30" s="1"/>
  <c r="I18" i="30"/>
  <c r="C45" i="30"/>
  <c r="H24" i="30" l="1"/>
  <c r="F45" i="30"/>
  <c r="H23" i="30"/>
  <c r="H25" i="30"/>
  <c r="H26" i="30" l="1"/>
  <c r="F34" i="30"/>
  <c r="G34" i="30" s="1"/>
  <c r="F38" i="30"/>
  <c r="G38" i="30" s="1"/>
  <c r="F42" i="30"/>
  <c r="G42" i="30" s="1"/>
  <c r="F35" i="30"/>
  <c r="F39" i="30"/>
  <c r="F43" i="30"/>
  <c r="F32" i="30"/>
  <c r="G32" i="30" s="1"/>
  <c r="F36" i="30"/>
  <c r="G36" i="30" s="1"/>
  <c r="F40" i="30"/>
  <c r="G40" i="30" s="1"/>
  <c r="F44" i="30"/>
  <c r="G44" i="30" s="1"/>
  <c r="F31" i="30"/>
  <c r="G31" i="30" s="1"/>
  <c r="F33" i="30"/>
  <c r="G33" i="30" s="1"/>
  <c r="F37" i="30"/>
  <c r="G37" i="30" s="1"/>
  <c r="F41" i="30"/>
  <c r="G41" i="30" s="1"/>
  <c r="C20" i="27"/>
  <c r="H44" i="30" l="1"/>
  <c r="H37" i="30"/>
  <c r="H34" i="30"/>
  <c r="H40" i="30"/>
  <c r="H43" i="30"/>
  <c r="G43" i="30"/>
  <c r="H39" i="30"/>
  <c r="G39" i="30"/>
  <c r="H31" i="30"/>
  <c r="H35" i="30"/>
  <c r="G35" i="30"/>
  <c r="H32" i="30"/>
  <c r="H41" i="30"/>
  <c r="H36" i="30"/>
  <c r="H38" i="30"/>
  <c r="H42" i="30"/>
  <c r="H33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1" i="30" l="1"/>
  <c r="E31" i="30" s="1"/>
  <c r="D40" i="30"/>
  <c r="E40" i="30" s="1"/>
  <c r="D39" i="30"/>
  <c r="E39" i="30" s="1"/>
  <c r="D44" i="30"/>
  <c r="E44" i="30" s="1"/>
  <c r="D43" i="30"/>
  <c r="E43" i="30" s="1"/>
  <c r="D38" i="30"/>
  <c r="E38" i="30" s="1"/>
  <c r="D35" i="30"/>
  <c r="E35" i="30" s="1"/>
  <c r="D36" i="30"/>
  <c r="E36" i="30" s="1"/>
  <c r="D33" i="30"/>
  <c r="E33" i="30" s="1"/>
  <c r="D37" i="30"/>
  <c r="E37" i="30" s="1"/>
  <c r="D42" i="30"/>
  <c r="E42" i="30" s="1"/>
  <c r="D41" i="30"/>
  <c r="E41" i="30" s="1"/>
  <c r="D34" i="30"/>
  <c r="E34" i="30" s="1"/>
  <c r="D32" i="30"/>
  <c r="E32" i="30" s="1"/>
  <c r="E45" i="30" l="1"/>
  <c r="B23" i="30" s="1"/>
  <c r="B24" i="30"/>
  <c r="F47" i="30"/>
  <c r="F48" i="30"/>
  <c r="B25" i="30"/>
  <c r="B26" i="30" l="1"/>
  <c r="G26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<sst xmlns="http://schemas.openxmlformats.org/spreadsheetml/2006/main" count="1535" uniqueCount="293">
  <si>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</si>
  <si>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</si>
  <si>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</si>
  <si>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</si>
  <si>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</si>
  <si>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</si>
  <si>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</si>
  <si>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</si>
  <si>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</si>
  <si>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</si>
  <si>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</si>
  <si>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</si>
  <si>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</si>
  <si>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</si>
  <si>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</si>
  <si>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</si>
  <si>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</si>
  <si>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</si>
  <si>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</si>
  <si>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</si>
  <si>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</si>
  <si>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</si>
  <si>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</si>
  <si>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</si>
  <si>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</si>
  <si>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</si>
  <si>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</si>
  <si>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</si>
  <si>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</si>
  <si>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</si>
  <si>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</si>
  <si>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</si>
  <si>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</si>
  <si>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</si>
  <si>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</si>
  <si>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</si>
  <si>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</si>
  <si>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</si>
  <si>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</si>
  <si>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</si>
  <si>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</si>
  <si>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</si>
  <si>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</si>
  <si>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</si>
  <si>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</si>
  <si>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</si>
  <si>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</si>
  <si>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</si>
  <si>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</si>
  <si>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</si>
  <si>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</si>
  <si>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</si>
  <si>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</si>
  <si>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</si>
  <si>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</si>
  <si>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</si>
  <si>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</si>
  <si>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</si>
  <si>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</si>
  <si>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</si>
  <si>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</si>
  <si>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</si>
  <si>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</si>
  <si>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</si>
  <si>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</si>
  <si>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</si>
  <si>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</si>
  <si>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</si>
  <si>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</si>
  <si>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</si>
  <si>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</si>
  <si>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</si>
  <si>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</si>
  <si>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</si>
  <si>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</si>
  <si>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</si>
  <si>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</si>
  <si>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</si>
  <si>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</si>
  <si>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</si>
  <si>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</si>
  <si>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</si>
  <si>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</si>
  <si>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</si>
  <si>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</si>
  <si>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</si>
  <si>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</si>
  <si>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</si>
  <si>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</si>
  <si>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</si>
  <si>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</si>
  <si>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</si>
  <si>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</si>
  <si>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</si>
  <si>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</si>
  <si>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</si>
  <si>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</si>
  <si>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</si>
  <si>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</si>
  <si>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</si>
  <si>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</si>
  <si>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</si>
  <si>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</si>
  <si>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</si>
  <si>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</si>
  <si>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</si>
  <si>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</si>
  <si>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</si>
  <si>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</si>
  <si>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</si>
  <si>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</si>
  <si>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</si>
  <si>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</si>
  <si>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</si>
  <si>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</si>
  <si>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</si>
  <si>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</si>
  <si>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</si>
  <si>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</si>
  <si>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</si>
  <si>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</si>
  <si>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</si>
  <si>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</si>
  <si>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</si>
  <si>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</si>
  <si>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</si>
  <si>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</si>
  <si>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</si>
  <si>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</si>
  <si>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</si>
  <si>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</si>
  <si>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</si>
  <si>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</si>
  <si>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</si>
  <si>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</si>
  <si>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</si>
  <si>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</si>
  <si>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</si>
  <si>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</si>
  <si>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</si>
  <si>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</si>
  <si>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</si>
  <si>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</si>
  <si>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</si>
  <si>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</si>
  <si>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</si>
  <si>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</si>
  <si>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</si>
  <si>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</si>
  <si>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</si>
  <si>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</si>
  <si>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</si>
  <si>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</si>
  <si>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</si>
  <si>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</si>
  <si>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</si>
  <si>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</si>
  <si>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</si>
  <si>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</si>
  <si>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</si>
  <si>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</si>
  <si>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</si>
  <si>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</si>
  <si>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</si>
  <si>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</si>
  <si>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</si>
  <si>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</si>
  <si>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</si>
  <si>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</si>
  <si>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</si>
  <si>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</si>
  <si>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</si>
  <si>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</si>
  <si>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</si>
  <si>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</si>
  <si>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</si>
  <si>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</si>
  <si>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</si>
  <si>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</si>
  <si>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</si>
  <si>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</si>
  <si>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</si>
  <si>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</si>
  <si>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</si>
  <si>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</si>
  <si>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</si>
  <si>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</si>
  <si>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</si>
  <si>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</si>
  <si>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</si>
  <si>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</si>
  <si>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</si>
  <si>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</si>
  <si>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</si>
  <si>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</si>
  <si>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</si>
  <si>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</si>
  <si>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</si>
  <si>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</si>
  <si>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</si>
  <si>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</si>
  <si>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</si>
  <si>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</si>
  <si>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</si>
  <si>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</si>
  <si>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</si>
  <si>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</si>
  <si>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</si>
  <si>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</si>
  <si>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</si>
  <si>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</si>
  <si>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</si>
  <si>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</si>
  <si>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</si>
  <si>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</si>
  <si>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</si>
  <si>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</si>
  <si>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</si>
  <si>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</si>
  <si>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</si>
  <si>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</si>
  <si>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</si>
  <si>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</si>
  <si>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</si>
  <si>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</si>
  <si>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</si>
  <si>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</si>
  <si>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</si>
  <si>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</si>
  <si>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</si>
  <si>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</si>
  <si>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</si>
  <si>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</si>
  <si>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</si>
  <si>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</si>
  <si>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</si>
  <si>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</si>
  <si>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</si>
  <si>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</si>
  <si>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</si>
  <si>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</si>
  <si>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</si>
  <si>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</si>
  <si>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</si>
  <si>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</si>
  <si>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</si>
  <si>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</si>
  <si>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</si>
  <si>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</si>
  <si>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</si>
  <si>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</si>
  <si>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</si>
  <si>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</si>
  <si>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</si>
  <si>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</si>
  <si>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</si>
  <si>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</si>
  <si>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</si>
  <si>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</si>
  <si>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</si>
  <si>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</si>
  <si>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</si>
  <si>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</si>
  <si>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</si>
  <si>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</si>
  <si>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</si>
  <si>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</si>
  <si>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</si>
  <si>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</si>
  <si>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</si>
  <si>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</si>
  <si>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</si>
  <si>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</si>
  <si>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</si>
  <si>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</si>
  <si>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</si>
  <si>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</si>
  <si>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</si>
  <si>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</si>
  <si>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PROCESSO SEI-080002/007349/2024</t>
  </si>
  <si>
    <t>MÉDICO PEDIATRIA TERAPIA INTENSIVA COORDENAÇÃO</t>
  </si>
  <si>
    <t>MÉDICO PEDIATRIA TERAPIA INTENSIVA PLANTÃO</t>
  </si>
  <si>
    <t>MÉDICO PEDIATRIA TERAPIA INTENSIVA ROTINA</t>
  </si>
  <si>
    <t>MÉDICO PEDIATRIA ENFERMARIA COORDENAÇÃO</t>
  </si>
  <si>
    <t>MÉDICO PEDIATRIA ENFERMARIA PLANTÃO</t>
  </si>
  <si>
    <t>MÉDICO PEDIATRIA ENFERMARIA ROTINA</t>
  </si>
  <si>
    <t>MÉDICO CIRURGIA PEDIÁTRICA</t>
  </si>
  <si>
    <t>MÉDICO CARDIOLOGIA PEDIÁTRICA</t>
  </si>
  <si>
    <t>MÉDICO PNEUMOLOGIA PEDIÁTRICA</t>
  </si>
  <si>
    <t>MÉDICO NEUROLOGIA PEDIÁTRICA</t>
  </si>
  <si>
    <t>MÉDICO NEFROLOGIA PEDIÁTRICA</t>
  </si>
  <si>
    <t>MÉDICO RADIOLOGIA – USG PEDIÁTRICA</t>
  </si>
  <si>
    <t>MÉDICO RADIOLOGIA - ECOCARDIOGRAFIA PEDIÁTRICA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</si>
</sst>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0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164" fontId="59" fillId="0" borderId="2" xfId="1" applyFont="1" applyFill="1" applyBorder="1" applyAlignment="1" applyProtection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164" fontId="59" fillId="0" borderId="25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3" fontId="63" fillId="0" borderId="3" xfId="0" applyNumberFormat="1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59" fillId="0" borderId="2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59" fillId="9" borderId="50" xfId="0" applyFont="1" applyFill="1" applyBorder="1" applyAlignment="1">
      <alignment horizontal="center" vertical="center"/>
    </xf>
    <xf numFmtId="0" fontId="59" fillId="9" borderId="51" xfId="0" applyFont="1" applyFill="1" applyBorder="1" applyAlignment="1">
      <alignment horizontal="center" vertical="center"/>
    </xf>
    <xf numFmtId="0" fontId="59" fillId="9" borderId="40" xfId="0" applyFont="1" applyFill="1" applyBorder="1" applyAlignment="1">
      <alignment horizontal="center" vertical="center"/>
    </xf>
    <xf numFmtId="0" fontId="59" fillId="0" borderId="3" xfId="1" applyNumberFormat="1" applyFont="1" applyFill="1" applyBorder="1" applyAlignment="1" applyProtection="1">
      <alignment horizontal="center" vertical="center" wrapText="1"/>
    </xf>
    <xf numFmtId="0" fontId="59" fillId="0" borderId="4" xfId="1" applyNumberFormat="1" applyFont="1" applyFill="1" applyBorder="1" applyAlignment="1" applyProtection="1">
      <alignment horizontal="center" vertical="center" wrapText="1"/>
    </xf>
    <xf numFmtId="164" fontId="59" fillId="0" borderId="3" xfId="1" applyFont="1" applyFill="1" applyBorder="1" applyAlignment="1" applyProtection="1">
      <alignment horizontal="center" vertical="center" wrapText="1"/>
    </xf>
    <xf numFmtId="164" fontId="59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59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71"/>
  <sheetViews>
    <sheetView showGridLines="0" tabSelected="1" topLeftCell="A17" zoomScale="120" zoomScaleNormal="120" zoomScaleSheetLayoutView="110" workbookViewId="0">
      <selection activeCell="F50" sqref="F5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8.75" customHeight="1" x14ac:dyDescent="0.2">
      <c r="A1" s="755" t="s">
        <v>279</v>
      </c>
      <c r="B1" s="756"/>
      <c r="C1" s="756"/>
      <c r="D1" s="756"/>
      <c r="E1" s="756"/>
      <c r="F1" s="756"/>
      <c r="G1" s="756"/>
      <c r="H1" s="756"/>
      <c r="I1" s="756"/>
      <c r="J1" s="757"/>
    </row>
    <row r="2" spans="1:10" ht="12.75" x14ac:dyDescent="0.2">
      <c r="A2" s="767" t="s">
        <v>255</v>
      </c>
      <c r="B2" s="768"/>
      <c r="C2" s="768"/>
      <c r="D2" s="768"/>
      <c r="E2" s="768"/>
      <c r="F2" s="768"/>
      <c r="G2" s="768"/>
      <c r="H2" s="768"/>
      <c r="I2" s="768"/>
      <c r="J2" s="769"/>
    </row>
    <row r="3" spans="1:10" ht="15" customHeight="1" x14ac:dyDescent="0.2">
      <c r="A3" s="749" t="s">
        <v>28</v>
      </c>
      <c r="B3" s="750"/>
      <c r="C3" s="750"/>
      <c r="D3" s="750"/>
      <c r="E3" s="760" t="s">
        <v>29</v>
      </c>
      <c r="F3" s="764"/>
      <c r="G3" s="758" t="s">
        <v>263</v>
      </c>
      <c r="H3" s="759"/>
      <c r="I3" s="760" t="s">
        <v>264</v>
      </c>
      <c r="J3" s="761"/>
    </row>
    <row r="4" spans="1:10" ht="15" customHeight="1" x14ac:dyDescent="0.2">
      <c r="A4" s="709" t="s">
        <v>280</v>
      </c>
      <c r="B4" s="751"/>
      <c r="C4" s="751"/>
      <c r="D4" s="751"/>
      <c r="E4" s="713">
        <v>129</v>
      </c>
      <c r="F4" s="714"/>
      <c r="G4" s="670">
        <f>ROUND(H4,2)</f>
        <v>0</v>
      </c>
      <c r="H4" s="669">
        <v>0</v>
      </c>
      <c r="I4" s="753">
        <f>E4*G4</f>
        <v>0</v>
      </c>
      <c r="J4" s="754"/>
    </row>
    <row r="5" spans="1:10" ht="15" customHeight="1" x14ac:dyDescent="0.2">
      <c r="A5" s="752" t="s">
        <v>281</v>
      </c>
      <c r="B5" s="751"/>
      <c r="C5" s="751"/>
      <c r="D5" s="751"/>
      <c r="E5" s="715">
        <v>2923</v>
      </c>
      <c r="F5" s="714"/>
      <c r="G5" s="670">
        <f t="shared" ref="G5:G17" si="0">ROUND(H5,2)</f>
        <v>0</v>
      </c>
      <c r="H5" s="669">
        <v>0</v>
      </c>
      <c r="I5" s="753">
        <f>E5*G5</f>
        <v>0</v>
      </c>
      <c r="J5" s="754"/>
    </row>
    <row r="6" spans="1:10" ht="15" customHeight="1" x14ac:dyDescent="0.2">
      <c r="A6" s="709" t="s">
        <v>282</v>
      </c>
      <c r="B6" s="751"/>
      <c r="C6" s="751"/>
      <c r="D6" s="751"/>
      <c r="E6" s="715">
        <v>1462</v>
      </c>
      <c r="F6" s="714"/>
      <c r="G6" s="670">
        <f t="shared" si="0"/>
        <v>0</v>
      </c>
      <c r="H6" s="669">
        <v>0</v>
      </c>
      <c r="I6" s="753">
        <f>E6*G6</f>
        <v>0</v>
      </c>
      <c r="J6" s="754"/>
    </row>
    <row r="7" spans="1:10" ht="15" hidden="1" customHeight="1" x14ac:dyDescent="0.2">
      <c r="A7" s="752"/>
      <c r="B7" s="751"/>
      <c r="C7" s="751"/>
      <c r="D7" s="751"/>
      <c r="E7" s="713"/>
      <c r="F7" s="714"/>
      <c r="G7" s="670">
        <f t="shared" si="0"/>
        <v>0</v>
      </c>
      <c r="H7" s="669">
        <v>0</v>
      </c>
      <c r="I7" s="753">
        <f t="shared" ref="I7:I17" si="1">E7*G7</f>
        <v>0</v>
      </c>
      <c r="J7" s="754"/>
    </row>
    <row r="8" spans="1:10" ht="15" customHeight="1" x14ac:dyDescent="0.2">
      <c r="A8" s="752" t="s">
        <v>283</v>
      </c>
      <c r="B8" s="751"/>
      <c r="C8" s="751"/>
      <c r="D8" s="751"/>
      <c r="E8" s="715">
        <v>129</v>
      </c>
      <c r="F8" s="714"/>
      <c r="G8" s="670">
        <f t="shared" si="0"/>
        <v>0</v>
      </c>
      <c r="H8" s="669">
        <v>0</v>
      </c>
      <c r="I8" s="753">
        <f t="shared" si="1"/>
        <v>0</v>
      </c>
      <c r="J8" s="754"/>
    </row>
    <row r="9" spans="1:10" ht="15" customHeight="1" x14ac:dyDescent="0.2">
      <c r="A9" s="752" t="s">
        <v>284</v>
      </c>
      <c r="B9" s="751"/>
      <c r="C9" s="751"/>
      <c r="D9" s="751"/>
      <c r="E9" s="715">
        <v>1462</v>
      </c>
      <c r="F9" s="714"/>
      <c r="G9" s="670">
        <f t="shared" si="0"/>
        <v>0</v>
      </c>
      <c r="H9" s="669">
        <v>0</v>
      </c>
      <c r="I9" s="753">
        <f t="shared" si="1"/>
        <v>0</v>
      </c>
      <c r="J9" s="754"/>
    </row>
    <row r="10" spans="1:10" ht="15" customHeight="1" x14ac:dyDescent="0.2">
      <c r="A10" s="752" t="s">
        <v>285</v>
      </c>
      <c r="B10" s="751"/>
      <c r="C10" s="751"/>
      <c r="D10" s="751"/>
      <c r="E10" s="713">
        <v>548</v>
      </c>
      <c r="F10" s="714"/>
      <c r="G10" s="670">
        <f t="shared" si="0"/>
        <v>0</v>
      </c>
      <c r="H10" s="669">
        <v>0</v>
      </c>
      <c r="I10" s="753">
        <f t="shared" si="1"/>
        <v>0</v>
      </c>
      <c r="J10" s="754"/>
    </row>
    <row r="11" spans="1:10" ht="15" customHeight="1" x14ac:dyDescent="0.2">
      <c r="A11" s="752" t="s">
        <v>286</v>
      </c>
      <c r="B11" s="751"/>
      <c r="C11" s="751"/>
      <c r="D11" s="751"/>
      <c r="E11" s="713">
        <v>206</v>
      </c>
      <c r="F11" s="714"/>
      <c r="G11" s="670">
        <f>ROUND(H11,2)</f>
        <v>0</v>
      </c>
      <c r="H11" s="669">
        <v>0</v>
      </c>
      <c r="I11" s="753">
        <f t="shared" si="1"/>
        <v>0</v>
      </c>
      <c r="J11" s="754"/>
    </row>
    <row r="12" spans="1:10" ht="15" customHeight="1" x14ac:dyDescent="0.2">
      <c r="A12" s="752" t="s">
        <v>287</v>
      </c>
      <c r="B12" s="751"/>
      <c r="C12" s="751"/>
      <c r="D12" s="751"/>
      <c r="E12" s="713">
        <v>103</v>
      </c>
      <c r="F12" s="714"/>
      <c r="G12" s="670">
        <f t="shared" si="0"/>
        <v>0</v>
      </c>
      <c r="H12" s="669">
        <v>0</v>
      </c>
      <c r="I12" s="753">
        <f t="shared" si="1"/>
        <v>0</v>
      </c>
      <c r="J12" s="754"/>
    </row>
    <row r="13" spans="1:10" ht="15" customHeight="1" x14ac:dyDescent="0.2">
      <c r="A13" s="752" t="s">
        <v>288</v>
      </c>
      <c r="B13" s="751"/>
      <c r="C13" s="751"/>
      <c r="D13" s="751"/>
      <c r="E13" s="713">
        <v>26</v>
      </c>
      <c r="F13" s="714"/>
      <c r="G13" s="670">
        <f t="shared" si="0"/>
        <v>0</v>
      </c>
      <c r="H13" s="669">
        <v>0</v>
      </c>
      <c r="I13" s="753">
        <f t="shared" si="1"/>
        <v>0</v>
      </c>
      <c r="J13" s="754"/>
    </row>
    <row r="14" spans="1:10" ht="15" customHeight="1" x14ac:dyDescent="0.2">
      <c r="A14" s="752" t="s">
        <v>289</v>
      </c>
      <c r="B14" s="751"/>
      <c r="C14" s="751"/>
      <c r="D14" s="751"/>
      <c r="E14" s="713">
        <v>103</v>
      </c>
      <c r="F14" s="714"/>
      <c r="G14" s="670">
        <f t="shared" si="0"/>
        <v>0</v>
      </c>
      <c r="H14" s="669">
        <v>0</v>
      </c>
      <c r="I14" s="753">
        <f t="shared" si="1"/>
        <v>0</v>
      </c>
      <c r="J14" s="754"/>
    </row>
    <row r="15" spans="1:10" ht="15" customHeight="1" x14ac:dyDescent="0.2">
      <c r="A15" s="752" t="s">
        <v>290</v>
      </c>
      <c r="B15" s="751"/>
      <c r="C15" s="751"/>
      <c r="D15" s="751"/>
      <c r="E15" s="713">
        <v>26</v>
      </c>
      <c r="F15" s="714"/>
      <c r="G15" s="670">
        <f t="shared" si="0"/>
        <v>0</v>
      </c>
      <c r="H15" s="669">
        <v>0</v>
      </c>
      <c r="I15" s="753">
        <f t="shared" si="1"/>
        <v>0</v>
      </c>
      <c r="J15" s="754"/>
    </row>
    <row r="16" spans="1:10" ht="15" customHeight="1" x14ac:dyDescent="0.2">
      <c r="A16" s="752" t="s">
        <v>291</v>
      </c>
      <c r="B16" s="751"/>
      <c r="C16" s="751"/>
      <c r="D16" s="751"/>
      <c r="E16" s="713">
        <v>52</v>
      </c>
      <c r="F16" s="714"/>
      <c r="G16" s="670">
        <f t="shared" si="0"/>
        <v>0</v>
      </c>
      <c r="H16" s="669">
        <v>0</v>
      </c>
      <c r="I16" s="753">
        <f t="shared" si="1"/>
        <v>0</v>
      </c>
      <c r="J16" s="754"/>
    </row>
    <row r="17" spans="1:10" ht="15" customHeight="1" x14ac:dyDescent="0.2">
      <c r="A17" s="752" t="s">
        <v>292</v>
      </c>
      <c r="B17" s="751"/>
      <c r="C17" s="751"/>
      <c r="D17" s="751"/>
      <c r="E17" s="713">
        <v>52</v>
      </c>
      <c r="F17" s="714"/>
      <c r="G17" s="670">
        <f t="shared" si="0"/>
        <v>0</v>
      </c>
      <c r="H17" s="669">
        <v>0</v>
      </c>
      <c r="I17" s="753">
        <f t="shared" si="1"/>
        <v>0</v>
      </c>
      <c r="J17" s="754"/>
    </row>
    <row r="18" spans="1:10" ht="15" customHeight="1" x14ac:dyDescent="0.2">
      <c r="A18" s="762" t="s">
        <v>256</v>
      </c>
      <c r="B18" s="763"/>
      <c r="C18" s="763"/>
      <c r="D18" s="763"/>
      <c r="E18" s="765">
        <f>SUM(E4:F17)</f>
        <v>7221</v>
      </c>
      <c r="F18" s="766"/>
      <c r="G18" s="671"/>
      <c r="H18" s="726" t="s">
        <v>275</v>
      </c>
      <c r="I18" s="770">
        <f>SUM(I4:J17)</f>
        <v>0</v>
      </c>
      <c r="J18" s="771"/>
    </row>
    <row r="19" spans="1:10" ht="15" customHeight="1" thickBot="1" x14ac:dyDescent="0.25">
      <c r="A19" s="735" t="s">
        <v>277</v>
      </c>
      <c r="B19" s="736"/>
      <c r="C19" s="736"/>
      <c r="D19" s="736"/>
      <c r="E19" s="737">
        <f>E18*12</f>
        <v>86652</v>
      </c>
      <c r="F19" s="738"/>
      <c r="G19" s="671"/>
      <c r="H19" s="727"/>
      <c r="I19" s="731">
        <f>I18*12</f>
        <v>0</v>
      </c>
      <c r="J19" s="732"/>
    </row>
    <row r="20" spans="1:10" ht="12" thickBot="1" x14ac:dyDescent="0.25">
      <c r="A20" s="618"/>
      <c r="B20" s="619"/>
      <c r="C20" s="620"/>
      <c r="D20" s="621"/>
      <c r="E20" s="622"/>
      <c r="F20" s="616"/>
      <c r="G20" s="616"/>
      <c r="H20" s="616"/>
      <c r="I20" s="623"/>
      <c r="J20" s="624"/>
    </row>
    <row r="21" spans="1:10" ht="12.75" x14ac:dyDescent="0.2">
      <c r="A21" s="741" t="s">
        <v>265</v>
      </c>
      <c r="B21" s="742"/>
      <c r="C21" s="739" t="s">
        <v>262</v>
      </c>
      <c r="D21" s="740"/>
      <c r="F21" s="745" t="s">
        <v>266</v>
      </c>
      <c r="G21" s="625" t="s">
        <v>261</v>
      </c>
      <c r="H21" s="747" t="s">
        <v>254</v>
      </c>
      <c r="I21" s="733"/>
      <c r="J21" s="734"/>
    </row>
    <row r="22" spans="1:10" ht="12.75" x14ac:dyDescent="0.2">
      <c r="A22" s="743"/>
      <c r="B22" s="744"/>
      <c r="C22" s="666"/>
      <c r="D22" s="667" t="s">
        <v>275</v>
      </c>
      <c r="F22" s="746"/>
      <c r="G22" s="668" t="s">
        <v>275</v>
      </c>
      <c r="H22" s="748"/>
      <c r="I22" s="662"/>
      <c r="J22" s="663"/>
    </row>
    <row r="23" spans="1:10" ht="25.5" x14ac:dyDescent="0.2">
      <c r="A23" s="626" t="s">
        <v>259</v>
      </c>
      <c r="B23" s="664" t="e">
        <f>C23/$E$45</f>
        <v>#DIV/0!</v>
      </c>
      <c r="C23" s="665">
        <f>ROUND(D23,2)</f>
        <v>0</v>
      </c>
      <c r="D23" s="627">
        <v>0</v>
      </c>
      <c r="F23" s="629" t="s">
        <v>19</v>
      </c>
      <c r="G23" s="630">
        <v>6.4999999999999997E-3</v>
      </c>
      <c r="H23" s="631">
        <f>$I$18*G23</f>
        <v>0</v>
      </c>
      <c r="I23" s="623"/>
      <c r="J23" s="624"/>
    </row>
    <row r="24" spans="1:10" ht="25.5" x14ac:dyDescent="0.2">
      <c r="A24" s="626" t="s">
        <v>15</v>
      </c>
      <c r="B24" s="664" t="e">
        <f>C24/$E$45</f>
        <v>#DIV/0!</v>
      </c>
      <c r="C24" s="665">
        <f>ROUND(D24,2)</f>
        <v>0</v>
      </c>
      <c r="D24" s="627">
        <v>0</v>
      </c>
      <c r="F24" s="629" t="s">
        <v>20</v>
      </c>
      <c r="G24" s="630">
        <v>0.03</v>
      </c>
      <c r="H24" s="631">
        <f>$I$18*G24</f>
        <v>0</v>
      </c>
      <c r="I24" s="623"/>
      <c r="J24" s="660"/>
    </row>
    <row r="25" spans="1:10" ht="12.75" x14ac:dyDescent="0.2">
      <c r="A25" s="626" t="s">
        <v>55</v>
      </c>
      <c r="B25" s="664" t="e">
        <f>C25/($E$45+C23+C24)</f>
        <v>#DIV/0!</v>
      </c>
      <c r="C25" s="665">
        <f>ROUND(D25,2)</f>
        <v>0</v>
      </c>
      <c r="D25" s="627">
        <v>0</v>
      </c>
      <c r="F25" s="629" t="s">
        <v>21</v>
      </c>
      <c r="G25" s="630">
        <v>0.05</v>
      </c>
      <c r="H25" s="631">
        <f t="shared" ref="H25" si="2">$I$18*G25</f>
        <v>0</v>
      </c>
      <c r="I25" s="623"/>
      <c r="J25" s="624"/>
    </row>
    <row r="26" spans="1:10" s="636" customFormat="1" ht="15.75" customHeight="1" thickBot="1" x14ac:dyDescent="0.25">
      <c r="A26" s="661" t="s">
        <v>260</v>
      </c>
      <c r="B26" s="633" t="e">
        <f>SUM(B23:B25)</f>
        <v>#DIV/0!</v>
      </c>
      <c r="C26" s="711">
        <f>SUM(C23:C25)</f>
        <v>0</v>
      </c>
      <c r="D26" s="712"/>
      <c r="F26" s="632" t="s">
        <v>17</v>
      </c>
      <c r="G26" s="633">
        <f ca="1">SUM(G23:G26)</f>
        <v>8.6499999999999994E-2</v>
      </c>
      <c r="H26" s="634">
        <f>SUM(H23:H25)</f>
        <v>0</v>
      </c>
      <c r="I26" s="658"/>
      <c r="J26" s="635"/>
    </row>
    <row r="27" spans="1:10" x14ac:dyDescent="0.2">
      <c r="A27" s="618"/>
      <c r="B27" s="619"/>
      <c r="C27" s="622"/>
      <c r="D27" s="621"/>
      <c r="E27" s="622"/>
      <c r="F27" s="616"/>
      <c r="G27" s="616"/>
      <c r="H27" s="616"/>
      <c r="I27" s="616"/>
      <c r="J27" s="624"/>
    </row>
    <row r="28" spans="1:10" ht="12" thickBot="1" x14ac:dyDescent="0.25">
      <c r="A28" s="637"/>
      <c r="B28" s="616"/>
      <c r="C28" s="616"/>
      <c r="D28" s="616"/>
      <c r="E28" s="616"/>
      <c r="F28" s="616"/>
      <c r="G28" s="616"/>
      <c r="H28" s="616"/>
      <c r="I28" s="616"/>
      <c r="J28" s="624"/>
    </row>
    <row r="29" spans="1:10" ht="12.75" x14ac:dyDescent="0.2">
      <c r="A29" s="728" t="s">
        <v>267</v>
      </c>
      <c r="B29" s="729"/>
      <c r="C29" s="729"/>
      <c r="D29" s="729"/>
      <c r="E29" s="730"/>
      <c r="F29" s="728" t="s">
        <v>268</v>
      </c>
      <c r="G29" s="729"/>
      <c r="H29" s="729"/>
      <c r="I29" s="729"/>
      <c r="J29" s="730"/>
    </row>
    <row r="30" spans="1:10" ht="25.5" x14ac:dyDescent="0.2">
      <c r="A30" s="749" t="s">
        <v>28</v>
      </c>
      <c r="B30" s="750"/>
      <c r="C30" s="681" t="s">
        <v>29</v>
      </c>
      <c r="D30" s="682" t="s">
        <v>257</v>
      </c>
      <c r="E30" s="683" t="s">
        <v>258</v>
      </c>
      <c r="F30" s="684" t="s">
        <v>274</v>
      </c>
      <c r="G30" s="682" t="s">
        <v>271</v>
      </c>
      <c r="H30" s="682" t="s">
        <v>270</v>
      </c>
      <c r="I30" s="681" t="s">
        <v>273</v>
      </c>
      <c r="J30" s="685" t="s">
        <v>272</v>
      </c>
    </row>
    <row r="31" spans="1:10" ht="12.75" x14ac:dyDescent="0.2">
      <c r="A31" s="709" t="str">
        <f t="shared" ref="A31:A44" si="3">A4</f>
        <v>MÉDICO PEDIATRIA TERAPIA INTENSIVA COORDENAÇÃO</v>
      </c>
      <c r="B31" s="710"/>
      <c r="C31" s="672">
        <f t="shared" ref="C31:C44" si="4">E4</f>
        <v>129</v>
      </c>
      <c r="D31" s="638">
        <f>IFERROR(I31-H31-G31,"0")</f>
        <v>0</v>
      </c>
      <c r="E31" s="673">
        <f>C31*D31</f>
        <v>0</v>
      </c>
      <c r="F31" s="676" t="str">
        <f t="shared" ref="F31:F45" si="5">IFERROR(J31/$J$45,"0")</f>
        <v>0</v>
      </c>
      <c r="G31" s="638">
        <f>IFERROR(($C$26*F31)/C31,"0")</f>
        <v>0</v>
      </c>
      <c r="H31" s="638">
        <f>IFERROR(($H$26*F31)/C31,"0")</f>
        <v>0</v>
      </c>
      <c r="I31" s="639">
        <f t="shared" ref="I31:I44" si="6">G4</f>
        <v>0</v>
      </c>
      <c r="J31" s="674">
        <f t="shared" ref="J31:J44" si="7">I4</f>
        <v>0</v>
      </c>
    </row>
    <row r="32" spans="1:10" ht="12.75" x14ac:dyDescent="0.2">
      <c r="A32" s="709" t="str">
        <f t="shared" si="3"/>
        <v>MÉDICO PEDIATRIA TERAPIA INTENSIVA PLANTÃO</v>
      </c>
      <c r="B32" s="710"/>
      <c r="C32" s="672">
        <f t="shared" si="4"/>
        <v>2923</v>
      </c>
      <c r="D32" s="638">
        <f t="shared" ref="D32:D44" si="8">IFERROR(I32-H32-G32,"0")</f>
        <v>0</v>
      </c>
      <c r="E32" s="673">
        <f t="shared" ref="E32:E44" si="9">C32*D32</f>
        <v>0</v>
      </c>
      <c r="F32" s="676" t="str">
        <f t="shared" si="5"/>
        <v>0</v>
      </c>
      <c r="G32" s="638">
        <f t="shared" ref="G32:G43" si="10">IFERROR(($C$26*F32)/C32,"0")</f>
        <v>0</v>
      </c>
      <c r="H32" s="638">
        <f t="shared" ref="H32:H44" si="11">IFERROR(($H$26*F32)/C32,"0")</f>
        <v>0</v>
      </c>
      <c r="I32" s="639">
        <f t="shared" si="6"/>
        <v>0</v>
      </c>
      <c r="J32" s="674">
        <f t="shared" si="7"/>
        <v>0</v>
      </c>
    </row>
    <row r="33" spans="1:10" ht="12.75" x14ac:dyDescent="0.2">
      <c r="A33" s="709" t="str">
        <f t="shared" si="3"/>
        <v>MÉDICO PEDIATRIA TERAPIA INTENSIVA ROTINA</v>
      </c>
      <c r="B33" s="710"/>
      <c r="C33" s="672">
        <f t="shared" si="4"/>
        <v>1462</v>
      </c>
      <c r="D33" s="638">
        <f t="shared" si="8"/>
        <v>0</v>
      </c>
      <c r="E33" s="673">
        <f t="shared" si="9"/>
        <v>0</v>
      </c>
      <c r="F33" s="676" t="str">
        <f t="shared" si="5"/>
        <v>0</v>
      </c>
      <c r="G33" s="638">
        <f t="shared" si="10"/>
        <v>0</v>
      </c>
      <c r="H33" s="638">
        <f t="shared" si="11"/>
        <v>0</v>
      </c>
      <c r="I33" s="639">
        <f t="shared" si="6"/>
        <v>0</v>
      </c>
      <c r="J33" s="674">
        <f t="shared" si="7"/>
        <v>0</v>
      </c>
    </row>
    <row r="34" spans="1:10" ht="12.75" hidden="1" x14ac:dyDescent="0.2">
      <c r="A34" s="709">
        <f t="shared" si="3"/>
        <v>0</v>
      </c>
      <c r="B34" s="710"/>
      <c r="C34" s="672">
        <f t="shared" si="4"/>
        <v>0</v>
      </c>
      <c r="D34" s="638">
        <f t="shared" si="8"/>
        <v>0</v>
      </c>
      <c r="E34" s="673">
        <f t="shared" si="9"/>
        <v>0</v>
      </c>
      <c r="F34" s="676" t="str">
        <f t="shared" si="5"/>
        <v>0</v>
      </c>
      <c r="G34" s="638" t="str">
        <f t="shared" si="10"/>
        <v>0</v>
      </c>
      <c r="H34" s="638" t="str">
        <f t="shared" si="11"/>
        <v>0</v>
      </c>
      <c r="I34" s="639">
        <f t="shared" si="6"/>
        <v>0</v>
      </c>
      <c r="J34" s="674">
        <f t="shared" si="7"/>
        <v>0</v>
      </c>
    </row>
    <row r="35" spans="1:10" ht="12.75" x14ac:dyDescent="0.2">
      <c r="A35" s="709" t="str">
        <f t="shared" si="3"/>
        <v>MÉDICO PEDIATRIA ENFERMARIA COORDENAÇÃO</v>
      </c>
      <c r="B35" s="710"/>
      <c r="C35" s="672">
        <f t="shared" si="4"/>
        <v>129</v>
      </c>
      <c r="D35" s="638">
        <f t="shared" si="8"/>
        <v>0</v>
      </c>
      <c r="E35" s="673">
        <f t="shared" si="9"/>
        <v>0</v>
      </c>
      <c r="F35" s="676" t="str">
        <f t="shared" si="5"/>
        <v>0</v>
      </c>
      <c r="G35" s="638">
        <f t="shared" si="10"/>
        <v>0</v>
      </c>
      <c r="H35" s="638">
        <f t="shared" si="11"/>
        <v>0</v>
      </c>
      <c r="I35" s="639">
        <f t="shared" si="6"/>
        <v>0</v>
      </c>
      <c r="J35" s="674">
        <f t="shared" si="7"/>
        <v>0</v>
      </c>
    </row>
    <row r="36" spans="1:10" ht="12.75" x14ac:dyDescent="0.2">
      <c r="A36" s="709" t="str">
        <f t="shared" si="3"/>
        <v>MÉDICO PEDIATRIA ENFERMARIA PLANTÃO</v>
      </c>
      <c r="B36" s="710"/>
      <c r="C36" s="672">
        <f t="shared" si="4"/>
        <v>1462</v>
      </c>
      <c r="D36" s="638">
        <f t="shared" si="8"/>
        <v>0</v>
      </c>
      <c r="E36" s="673">
        <f t="shared" si="9"/>
        <v>0</v>
      </c>
      <c r="F36" s="676" t="str">
        <f t="shared" si="5"/>
        <v>0</v>
      </c>
      <c r="G36" s="638">
        <f t="shared" si="10"/>
        <v>0</v>
      </c>
      <c r="H36" s="638">
        <f t="shared" si="11"/>
        <v>0</v>
      </c>
      <c r="I36" s="639">
        <f t="shared" si="6"/>
        <v>0</v>
      </c>
      <c r="J36" s="674">
        <f t="shared" si="7"/>
        <v>0</v>
      </c>
    </row>
    <row r="37" spans="1:10" ht="12.75" x14ac:dyDescent="0.2">
      <c r="A37" s="709" t="str">
        <f t="shared" si="3"/>
        <v>MÉDICO PEDIATRIA ENFERMARIA ROTINA</v>
      </c>
      <c r="B37" s="710"/>
      <c r="C37" s="672">
        <f t="shared" si="4"/>
        <v>548</v>
      </c>
      <c r="D37" s="638">
        <f t="shared" si="8"/>
        <v>0</v>
      </c>
      <c r="E37" s="673">
        <f t="shared" si="9"/>
        <v>0</v>
      </c>
      <c r="F37" s="676" t="str">
        <f t="shared" si="5"/>
        <v>0</v>
      </c>
      <c r="G37" s="638">
        <f t="shared" si="10"/>
        <v>0</v>
      </c>
      <c r="H37" s="638">
        <f t="shared" si="11"/>
        <v>0</v>
      </c>
      <c r="I37" s="639">
        <f t="shared" si="6"/>
        <v>0</v>
      </c>
      <c r="J37" s="674">
        <f t="shared" si="7"/>
        <v>0</v>
      </c>
    </row>
    <row r="38" spans="1:10" ht="12.75" x14ac:dyDescent="0.2">
      <c r="A38" s="709" t="str">
        <f t="shared" si="3"/>
        <v>MÉDICO CIRURGIA PEDIÁTRICA</v>
      </c>
      <c r="B38" s="710"/>
      <c r="C38" s="672">
        <f t="shared" si="4"/>
        <v>206</v>
      </c>
      <c r="D38" s="638">
        <f t="shared" si="8"/>
        <v>0</v>
      </c>
      <c r="E38" s="673">
        <f t="shared" si="9"/>
        <v>0</v>
      </c>
      <c r="F38" s="676" t="str">
        <f t="shared" si="5"/>
        <v>0</v>
      </c>
      <c r="G38" s="638">
        <f t="shared" si="10"/>
        <v>0</v>
      </c>
      <c r="H38" s="638">
        <f t="shared" si="11"/>
        <v>0</v>
      </c>
      <c r="I38" s="639">
        <f t="shared" si="6"/>
        <v>0</v>
      </c>
      <c r="J38" s="674">
        <f t="shared" si="7"/>
        <v>0</v>
      </c>
    </row>
    <row r="39" spans="1:10" ht="12.75" x14ac:dyDescent="0.2">
      <c r="A39" s="709" t="str">
        <f t="shared" si="3"/>
        <v>MÉDICO CARDIOLOGIA PEDIÁTRICA</v>
      </c>
      <c r="B39" s="710"/>
      <c r="C39" s="672">
        <f t="shared" si="4"/>
        <v>103</v>
      </c>
      <c r="D39" s="638">
        <f t="shared" si="8"/>
        <v>0</v>
      </c>
      <c r="E39" s="673">
        <f t="shared" si="9"/>
        <v>0</v>
      </c>
      <c r="F39" s="676" t="str">
        <f t="shared" si="5"/>
        <v>0</v>
      </c>
      <c r="G39" s="638">
        <f t="shared" si="10"/>
        <v>0</v>
      </c>
      <c r="H39" s="638">
        <f t="shared" si="11"/>
        <v>0</v>
      </c>
      <c r="I39" s="639">
        <f t="shared" si="6"/>
        <v>0</v>
      </c>
      <c r="J39" s="674">
        <f t="shared" si="7"/>
        <v>0</v>
      </c>
    </row>
    <row r="40" spans="1:10" ht="12.75" x14ac:dyDescent="0.2">
      <c r="A40" s="709" t="str">
        <f t="shared" si="3"/>
        <v>MÉDICO PNEUMOLOGIA PEDIÁTRICA</v>
      </c>
      <c r="B40" s="710"/>
      <c r="C40" s="672">
        <f t="shared" si="4"/>
        <v>26</v>
      </c>
      <c r="D40" s="638">
        <f t="shared" si="8"/>
        <v>0</v>
      </c>
      <c r="E40" s="673">
        <f t="shared" si="9"/>
        <v>0</v>
      </c>
      <c r="F40" s="676" t="str">
        <f t="shared" si="5"/>
        <v>0</v>
      </c>
      <c r="G40" s="638">
        <f t="shared" si="10"/>
        <v>0</v>
      </c>
      <c r="H40" s="638">
        <f t="shared" si="11"/>
        <v>0</v>
      </c>
      <c r="I40" s="639">
        <f t="shared" si="6"/>
        <v>0</v>
      </c>
      <c r="J40" s="674">
        <f t="shared" si="7"/>
        <v>0</v>
      </c>
    </row>
    <row r="41" spans="1:10" ht="12.75" x14ac:dyDescent="0.2">
      <c r="A41" s="709" t="str">
        <f t="shared" si="3"/>
        <v>MÉDICO NEUROLOGIA PEDIÁTRICA</v>
      </c>
      <c r="B41" s="710"/>
      <c r="C41" s="672">
        <f t="shared" si="4"/>
        <v>103</v>
      </c>
      <c r="D41" s="638">
        <f t="shared" si="8"/>
        <v>0</v>
      </c>
      <c r="E41" s="673">
        <f t="shared" si="9"/>
        <v>0</v>
      </c>
      <c r="F41" s="676" t="str">
        <f t="shared" si="5"/>
        <v>0</v>
      </c>
      <c r="G41" s="638">
        <f t="shared" si="10"/>
        <v>0</v>
      </c>
      <c r="H41" s="638">
        <f t="shared" si="11"/>
        <v>0</v>
      </c>
      <c r="I41" s="639">
        <f t="shared" si="6"/>
        <v>0</v>
      </c>
      <c r="J41" s="674">
        <f t="shared" si="7"/>
        <v>0</v>
      </c>
    </row>
    <row r="42" spans="1:10" ht="12.75" customHeight="1" x14ac:dyDescent="0.2">
      <c r="A42" s="709" t="str">
        <f t="shared" si="3"/>
        <v>MÉDICO NEFROLOGIA PEDIÁTRICA</v>
      </c>
      <c r="B42" s="710"/>
      <c r="C42" s="672">
        <f t="shared" si="4"/>
        <v>26</v>
      </c>
      <c r="D42" s="638">
        <f t="shared" si="8"/>
        <v>0</v>
      </c>
      <c r="E42" s="673">
        <f t="shared" si="9"/>
        <v>0</v>
      </c>
      <c r="F42" s="676" t="str">
        <f t="shared" si="5"/>
        <v>0</v>
      </c>
      <c r="G42" s="638">
        <f t="shared" si="10"/>
        <v>0</v>
      </c>
      <c r="H42" s="638">
        <f t="shared" si="11"/>
        <v>0</v>
      </c>
      <c r="I42" s="639">
        <f t="shared" si="6"/>
        <v>0</v>
      </c>
      <c r="J42" s="674">
        <f t="shared" si="7"/>
        <v>0</v>
      </c>
    </row>
    <row r="43" spans="1:10" ht="12.75" customHeight="1" x14ac:dyDescent="0.2">
      <c r="A43" s="709" t="str">
        <f t="shared" si="3"/>
        <v>MÉDICO RADIOLOGIA – USG PEDIÁTRICA</v>
      </c>
      <c r="B43" s="710"/>
      <c r="C43" s="672">
        <f t="shared" si="4"/>
        <v>52</v>
      </c>
      <c r="D43" s="638">
        <f t="shared" si="8"/>
        <v>0</v>
      </c>
      <c r="E43" s="673">
        <f t="shared" si="9"/>
        <v>0</v>
      </c>
      <c r="F43" s="676" t="str">
        <f t="shared" si="5"/>
        <v>0</v>
      </c>
      <c r="G43" s="638">
        <f t="shared" si="10"/>
        <v>0</v>
      </c>
      <c r="H43" s="638">
        <f t="shared" si="11"/>
        <v>0</v>
      </c>
      <c r="I43" s="639">
        <f t="shared" si="6"/>
        <v>0</v>
      </c>
      <c r="J43" s="674">
        <f t="shared" si="7"/>
        <v>0</v>
      </c>
    </row>
    <row r="44" spans="1:10" ht="12.75" customHeight="1" thickBot="1" x14ac:dyDescent="0.25">
      <c r="A44" s="709" t="str">
        <f t="shared" si="3"/>
        <v>MÉDICO RADIOLOGIA - ECOCARDIOGRAFIA PEDIÁTRICA</v>
      </c>
      <c r="B44" s="710"/>
      <c r="C44" s="672">
        <f t="shared" si="4"/>
        <v>52</v>
      </c>
      <c r="D44" s="638">
        <f t="shared" si="8"/>
        <v>0</v>
      </c>
      <c r="E44" s="673">
        <f t="shared" si="9"/>
        <v>0</v>
      </c>
      <c r="F44" s="676" t="str">
        <f t="shared" si="5"/>
        <v>0</v>
      </c>
      <c r="G44" s="638">
        <f>IFERROR(($C$26*F44)/C44,"0")</f>
        <v>0</v>
      </c>
      <c r="H44" s="638">
        <f t="shared" si="11"/>
        <v>0</v>
      </c>
      <c r="I44" s="639">
        <f t="shared" si="6"/>
        <v>0</v>
      </c>
      <c r="J44" s="674">
        <f t="shared" si="7"/>
        <v>0</v>
      </c>
    </row>
    <row r="45" spans="1:10" ht="13.5" thickBot="1" x14ac:dyDescent="0.25">
      <c r="A45" s="772" t="s">
        <v>8</v>
      </c>
      <c r="B45" s="773"/>
      <c r="C45" s="640">
        <f t="shared" ref="C45" si="12">E18</f>
        <v>7221</v>
      </c>
      <c r="D45" s="678"/>
      <c r="E45" s="641">
        <f>SUM(E31:E44)</f>
        <v>0</v>
      </c>
      <c r="F45" s="675" t="str">
        <f t="shared" si="5"/>
        <v>0</v>
      </c>
      <c r="G45" s="724"/>
      <c r="H45" s="725"/>
      <c r="I45" s="725"/>
      <c r="J45" s="680">
        <f>SUM(J31:J44)</f>
        <v>0</v>
      </c>
    </row>
    <row r="46" spans="1:10" ht="15.75" thickBot="1" x14ac:dyDescent="0.3">
      <c r="A46" s="642"/>
      <c r="B46" s="642"/>
      <c r="C46" s="643"/>
      <c r="D46" s="644"/>
      <c r="E46" s="644"/>
      <c r="F46" s="677"/>
      <c r="G46" s="645"/>
      <c r="H46" s="646"/>
      <c r="I46" s="646"/>
      <c r="J46" s="679"/>
    </row>
    <row r="47" spans="1:10" ht="13.5" thickBot="1" x14ac:dyDescent="0.25">
      <c r="A47" s="642"/>
      <c r="B47" s="642"/>
      <c r="C47" s="716" t="s">
        <v>276</v>
      </c>
      <c r="D47" s="717"/>
      <c r="E47" s="717"/>
      <c r="F47" s="720">
        <f>(C26+H26+E45)-J45</f>
        <v>0</v>
      </c>
      <c r="G47" s="720"/>
      <c r="H47" s="721"/>
      <c r="I47" s="646"/>
      <c r="J47" s="646"/>
    </row>
    <row r="48" spans="1:10" ht="15.75" customHeight="1" x14ac:dyDescent="0.2">
      <c r="C48" s="716" t="s">
        <v>269</v>
      </c>
      <c r="D48" s="717"/>
      <c r="E48" s="717"/>
      <c r="F48" s="720">
        <f>C26+H26+E45</f>
        <v>0</v>
      </c>
      <c r="G48" s="720"/>
      <c r="H48" s="721"/>
      <c r="I48" s="659"/>
      <c r="J48" s="628"/>
    </row>
    <row r="49" spans="1:10" ht="15" customHeight="1" thickBot="1" x14ac:dyDescent="0.25">
      <c r="C49" s="718" t="s">
        <v>278</v>
      </c>
      <c r="D49" s="719"/>
      <c r="E49" s="719"/>
      <c r="F49" s="722">
        <f>F48*12</f>
        <v>0</v>
      </c>
      <c r="G49" s="722"/>
      <c r="H49" s="723"/>
      <c r="I49" s="628"/>
      <c r="J49" s="628"/>
    </row>
    <row r="50" spans="1:10" x14ac:dyDescent="0.2">
      <c r="F50" s="648"/>
      <c r="G50" s="649"/>
      <c r="H50" s="650"/>
    </row>
    <row r="51" spans="1:10" x14ac:dyDescent="0.2">
      <c r="F51" s="648"/>
      <c r="G51" s="649"/>
      <c r="H51" s="650"/>
    </row>
    <row r="52" spans="1:10" x14ac:dyDescent="0.2">
      <c r="F52" s="648"/>
      <c r="G52" s="649"/>
      <c r="H52" s="651"/>
    </row>
    <row r="53" spans="1:10" x14ac:dyDescent="0.2">
      <c r="A53" s="648"/>
      <c r="B53" s="652"/>
      <c r="C53" s="652"/>
      <c r="D53" s="652"/>
      <c r="E53" s="647"/>
      <c r="F53" s="648"/>
      <c r="G53" s="649"/>
      <c r="H53" s="653"/>
    </row>
    <row r="54" spans="1:10" x14ac:dyDescent="0.2">
      <c r="F54" s="647"/>
      <c r="G54" s="648"/>
      <c r="H54" s="647"/>
      <c r="I54" s="647"/>
      <c r="J54" s="647"/>
    </row>
    <row r="55" spans="1:10" x14ac:dyDescent="0.2">
      <c r="F55" s="647"/>
      <c r="G55" s="648"/>
      <c r="H55" s="647"/>
      <c r="I55" s="647"/>
      <c r="J55" s="647"/>
    </row>
    <row r="56" spans="1:10" x14ac:dyDescent="0.2">
      <c r="F56" s="647"/>
      <c r="G56" s="648"/>
      <c r="H56" s="647"/>
      <c r="I56" s="647"/>
      <c r="J56" s="647"/>
    </row>
    <row r="57" spans="1:10" x14ac:dyDescent="0.2">
      <c r="F57" s="647"/>
      <c r="G57" s="648"/>
      <c r="H57" s="647"/>
      <c r="I57" s="647"/>
      <c r="J57" s="654"/>
    </row>
    <row r="58" spans="1:10" x14ac:dyDescent="0.2">
      <c r="F58" s="647"/>
      <c r="G58" s="648"/>
      <c r="H58" s="647"/>
      <c r="I58" s="647"/>
      <c r="J58" s="654"/>
    </row>
    <row r="59" spans="1:10" x14ac:dyDescent="0.2">
      <c r="F59" s="655"/>
      <c r="G59" s="648"/>
      <c r="H59" s="656"/>
      <c r="I59" s="647"/>
      <c r="J59" s="647"/>
    </row>
    <row r="71" spans="6:6" x14ac:dyDescent="0.2">
      <c r="F71" s="657"/>
    </row>
  </sheetData>
  <sheetProtection selectLockedCells="1"/>
  <mergeCells count="86">
    <mergeCell ref="A45:B45"/>
    <mergeCell ref="A30:B30"/>
    <mergeCell ref="A44:B44"/>
    <mergeCell ref="A31:B31"/>
    <mergeCell ref="A32:B32"/>
    <mergeCell ref="A41:B41"/>
    <mergeCell ref="A42:B42"/>
    <mergeCell ref="A43:B43"/>
    <mergeCell ref="A1:J1"/>
    <mergeCell ref="G3:H3"/>
    <mergeCell ref="I3:J3"/>
    <mergeCell ref="A18:D18"/>
    <mergeCell ref="E3:F3"/>
    <mergeCell ref="E4:F4"/>
    <mergeCell ref="E5:F5"/>
    <mergeCell ref="E6:F6"/>
    <mergeCell ref="E18:F18"/>
    <mergeCell ref="A2:J2"/>
    <mergeCell ref="I18:J18"/>
    <mergeCell ref="I7:J7"/>
    <mergeCell ref="I8:J8"/>
    <mergeCell ref="I9:J9"/>
    <mergeCell ref="I5:J5"/>
    <mergeCell ref="I6:J6"/>
    <mergeCell ref="A14:D14"/>
    <mergeCell ref="A15:D15"/>
    <mergeCell ref="A16:D16"/>
    <mergeCell ref="A17:D17"/>
    <mergeCell ref="I4:J4"/>
    <mergeCell ref="I11:J11"/>
    <mergeCell ref="I12:J12"/>
    <mergeCell ref="I13:J13"/>
    <mergeCell ref="I14:J14"/>
    <mergeCell ref="I15:J15"/>
    <mergeCell ref="I16:J16"/>
    <mergeCell ref="I17:J17"/>
    <mergeCell ref="I10:J10"/>
    <mergeCell ref="A9:D9"/>
    <mergeCell ref="A10:D10"/>
    <mergeCell ref="A11:D11"/>
    <mergeCell ref="A12:D12"/>
    <mergeCell ref="A13:D13"/>
    <mergeCell ref="A3:D3"/>
    <mergeCell ref="A4:D4"/>
    <mergeCell ref="A5:D5"/>
    <mergeCell ref="A6:D6"/>
    <mergeCell ref="A7:D7"/>
    <mergeCell ref="H18:H19"/>
    <mergeCell ref="A29:E29"/>
    <mergeCell ref="F29:J29"/>
    <mergeCell ref="I19:J19"/>
    <mergeCell ref="I21:J21"/>
    <mergeCell ref="A19:D19"/>
    <mergeCell ref="E19:F19"/>
    <mergeCell ref="C21:D21"/>
    <mergeCell ref="A21:B22"/>
    <mergeCell ref="F21:F22"/>
    <mergeCell ref="H21:H22"/>
    <mergeCell ref="C48:E48"/>
    <mergeCell ref="C49:E49"/>
    <mergeCell ref="F48:H48"/>
    <mergeCell ref="F49:H49"/>
    <mergeCell ref="G45:I45"/>
    <mergeCell ref="C47:E47"/>
    <mergeCell ref="F47:H47"/>
    <mergeCell ref="A39:B39"/>
    <mergeCell ref="A40:B40"/>
    <mergeCell ref="C26:D26"/>
    <mergeCell ref="A33:B33"/>
    <mergeCell ref="E7:F7"/>
    <mergeCell ref="E8:F8"/>
    <mergeCell ref="E9:F9"/>
    <mergeCell ref="E10:F10"/>
    <mergeCell ref="E11:F11"/>
    <mergeCell ref="E17:F17"/>
    <mergeCell ref="E12:F12"/>
    <mergeCell ref="E13:F13"/>
    <mergeCell ref="E14:F14"/>
    <mergeCell ref="E15:F15"/>
    <mergeCell ref="E16:F16"/>
    <mergeCell ref="A8:D8"/>
    <mergeCell ref="A34:B34"/>
    <mergeCell ref="A35:B35"/>
    <mergeCell ref="A36:B36"/>
    <mergeCell ref="A37:B37"/>
    <mergeCell ref="A38:B3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3" t="s">
        <v>241</v>
      </c>
      <c r="B1" s="793"/>
      <c r="C1" s="793"/>
      <c r="D1" s="793"/>
      <c r="E1" s="793"/>
      <c r="F1" s="793"/>
      <c r="G1" s="344"/>
      <c r="H1" s="315"/>
      <c r="I1" s="315"/>
      <c r="J1" s="315"/>
      <c r="K1" s="315"/>
    </row>
    <row r="2" spans="1:14" s="365" customFormat="1" ht="45" customHeight="1" x14ac:dyDescent="0.25">
      <c r="A2" s="794" t="s">
        <v>196</v>
      </c>
      <c r="B2" s="795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1" t="s">
        <v>34</v>
      </c>
      <c r="B4" s="782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1" t="s">
        <v>35</v>
      </c>
      <c r="B5" s="782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1" t="s">
        <v>36</v>
      </c>
      <c r="B6" s="782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1" t="s">
        <v>37</v>
      </c>
      <c r="B7" s="79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1" t="s">
        <v>210</v>
      </c>
      <c r="B9" s="78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1" t="s">
        <v>211</v>
      </c>
      <c r="B10" s="782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1" t="s">
        <v>212</v>
      </c>
      <c r="B11" s="782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3" t="s">
        <v>191</v>
      </c>
      <c r="B15" s="784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3" t="s">
        <v>192</v>
      </c>
      <c r="B16" s="784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3" t="s">
        <v>193</v>
      </c>
      <c r="B17" s="784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5" t="s">
        <v>8</v>
      </c>
      <c r="B18" s="786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1" t="s">
        <v>52</v>
      </c>
      <c r="B24" s="782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7"/>
      <c r="B26" s="788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7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9" t="s">
        <v>58</v>
      </c>
      <c r="B41" s="790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4" t="s">
        <v>59</v>
      </c>
      <c r="B42" s="775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4" t="s">
        <v>60</v>
      </c>
      <c r="B44" s="775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6" t="s">
        <v>24</v>
      </c>
      <c r="B45" s="777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6" t="s">
        <v>26</v>
      </c>
      <c r="B46" s="777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8" t="s">
        <v>27</v>
      </c>
      <c r="B47" s="779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0"/>
      <c r="B48" s="780"/>
      <c r="C48" s="780"/>
      <c r="D48" s="780"/>
      <c r="E48" s="780"/>
      <c r="F48" s="780"/>
      <c r="G48" s="780"/>
      <c r="H48" s="780"/>
      <c r="I48" s="780"/>
      <c r="J48" s="780"/>
      <c r="K48" s="780"/>
      <c r="L48" s="780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3" t="s">
        <v>209</v>
      </c>
      <c r="B1" s="793"/>
      <c r="C1" s="793"/>
      <c r="D1" s="793"/>
      <c r="E1" s="793"/>
      <c r="F1" s="793"/>
      <c r="G1" s="344"/>
      <c r="H1" s="315"/>
      <c r="I1" s="315"/>
      <c r="J1" s="315"/>
      <c r="K1" s="315"/>
    </row>
    <row r="2" spans="1:15" s="365" customFormat="1" ht="41.25" customHeight="1" x14ac:dyDescent="0.25">
      <c r="A2" s="796" t="s">
        <v>28</v>
      </c>
      <c r="B2" s="796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2" t="s">
        <v>34</v>
      </c>
      <c r="B4" s="782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2" t="s">
        <v>35</v>
      </c>
      <c r="B5" s="782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2" t="s">
        <v>36</v>
      </c>
      <c r="B6" s="782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2" t="s">
        <v>37</v>
      </c>
      <c r="B7" s="79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8" t="s">
        <v>213</v>
      </c>
      <c r="B9" s="79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8" t="s">
        <v>214</v>
      </c>
      <c r="B10" s="799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8" t="s">
        <v>215</v>
      </c>
      <c r="B11" s="799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8" t="s">
        <v>216</v>
      </c>
      <c r="B12" s="799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8" t="s">
        <v>220</v>
      </c>
      <c r="B13" s="799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8" t="s">
        <v>221</v>
      </c>
      <c r="B14" s="799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8" t="s">
        <v>217</v>
      </c>
      <c r="B15" s="799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8" t="s">
        <v>218</v>
      </c>
      <c r="B16" s="799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8" t="s">
        <v>219</v>
      </c>
      <c r="B17" s="799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2" t="s">
        <v>52</v>
      </c>
      <c r="B24" s="782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8"/>
      <c r="B26" s="788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8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7" t="s">
        <v>58</v>
      </c>
      <c r="B43" s="797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7" t="s">
        <v>59</v>
      </c>
      <c r="B44" s="797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7" t="s">
        <v>60</v>
      </c>
      <c r="B46" s="797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7" t="s">
        <v>24</v>
      </c>
      <c r="B47" s="777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7" t="s">
        <v>26</v>
      </c>
      <c r="B48" s="777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7" t="s">
        <v>27</v>
      </c>
      <c r="B49" s="777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0"/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0" t="s">
        <v>205</v>
      </c>
      <c r="B1" s="800"/>
      <c r="C1" s="800"/>
      <c r="D1" s="800"/>
      <c r="E1" s="800"/>
      <c r="F1" s="800"/>
      <c r="G1" s="555"/>
      <c r="H1" s="555"/>
    </row>
    <row r="2" spans="1:13" s="196" customFormat="1" ht="60" customHeight="1" x14ac:dyDescent="0.25">
      <c r="A2" s="801" t="s">
        <v>196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2" t="s">
        <v>37</v>
      </c>
      <c r="B7" s="79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2"/>
      <c r="B11" s="782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2"/>
      <c r="B12" s="782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8" t="s">
        <v>8</v>
      </c>
      <c r="B14" s="788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2" t="s">
        <v>52</v>
      </c>
      <c r="B20" s="782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8"/>
      <c r="B22" s="788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8" t="s">
        <v>8</v>
      </c>
      <c r="B23" s="788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3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7" t="s">
        <v>59</v>
      </c>
      <c r="B40" s="797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7" t="s">
        <v>60</v>
      </c>
      <c r="B42" s="797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7" t="s">
        <v>24</v>
      </c>
      <c r="B43" s="777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7" t="s">
        <v>26</v>
      </c>
      <c r="B44" s="777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7" t="s">
        <v>27</v>
      </c>
      <c r="B45" s="777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6" t="s">
        <v>204</v>
      </c>
      <c r="B1" s="806"/>
      <c r="C1" s="806"/>
      <c r="D1" s="806"/>
      <c r="E1" s="806"/>
      <c r="F1" s="806"/>
      <c r="G1" s="390"/>
      <c r="H1" s="390"/>
    </row>
    <row r="2" spans="1:16" s="196" customFormat="1" ht="51" customHeight="1" x14ac:dyDescent="0.25">
      <c r="A2" s="807" t="s">
        <v>196</v>
      </c>
      <c r="B2" s="808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1" t="s">
        <v>34</v>
      </c>
      <c r="B4" s="782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1" t="s">
        <v>35</v>
      </c>
      <c r="B5" s="782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1" t="s">
        <v>36</v>
      </c>
      <c r="B6" s="782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1" t="s">
        <v>37</v>
      </c>
      <c r="B7" s="79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1"/>
      <c r="B11" s="782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1"/>
      <c r="B12" s="782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7" t="s">
        <v>8</v>
      </c>
      <c r="B14" s="788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1" t="s">
        <v>52</v>
      </c>
      <c r="B20" s="782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7"/>
      <c r="B22" s="788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7" t="s">
        <v>8</v>
      </c>
      <c r="B23" s="788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4" t="s">
        <v>58</v>
      </c>
      <c r="B39" s="803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5" t="s">
        <v>59</v>
      </c>
      <c r="B40" s="797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5" t="s">
        <v>60</v>
      </c>
      <c r="B42" s="797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6" t="s">
        <v>24</v>
      </c>
      <c r="B43" s="777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6" t="s">
        <v>26</v>
      </c>
      <c r="B44" s="777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8" t="s">
        <v>27</v>
      </c>
      <c r="B45" s="779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4" t="s">
        <v>28</v>
      </c>
      <c r="B2" s="81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3" t="s">
        <v>37</v>
      </c>
      <c r="B7" s="81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9" t="s">
        <v>181</v>
      </c>
      <c r="B9" s="810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9" t="s">
        <v>182</v>
      </c>
      <c r="B10" s="810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9" t="s">
        <v>183</v>
      </c>
      <c r="B11" s="810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9" t="s">
        <v>184</v>
      </c>
      <c r="B12" s="810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9" t="s">
        <v>185</v>
      </c>
      <c r="B13" s="810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9" t="s">
        <v>186</v>
      </c>
      <c r="B14" s="810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9" t="s">
        <v>187</v>
      </c>
      <c r="B15" s="810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9" t="s">
        <v>188</v>
      </c>
      <c r="B16" s="810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9" t="s">
        <v>189</v>
      </c>
      <c r="B17" s="810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9" t="s">
        <v>190</v>
      </c>
      <c r="B18" s="810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3" t="s">
        <v>52</v>
      </c>
      <c r="B25" s="81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3" t="s">
        <v>58</v>
      </c>
      <c r="B44" s="803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7" t="s">
        <v>59</v>
      </c>
      <c r="B45" s="797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7" t="s">
        <v>60</v>
      </c>
      <c r="B47" s="797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4" t="s">
        <v>28</v>
      </c>
      <c r="B2" s="81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3" t="s">
        <v>37</v>
      </c>
      <c r="B7" s="81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9" t="s">
        <v>181</v>
      </c>
      <c r="B9" s="810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9" t="s">
        <v>182</v>
      </c>
      <c r="B10" s="810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9" t="s">
        <v>183</v>
      </c>
      <c r="B11" s="810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9" t="s">
        <v>184</v>
      </c>
      <c r="B12" s="810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9" t="s">
        <v>185</v>
      </c>
      <c r="B13" s="810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9" t="s">
        <v>186</v>
      </c>
      <c r="B14" s="810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9" t="s">
        <v>187</v>
      </c>
      <c r="B15" s="810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9" t="s">
        <v>188</v>
      </c>
      <c r="B16" s="810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9" t="s">
        <v>189</v>
      </c>
      <c r="B17" s="810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9" t="s">
        <v>190</v>
      </c>
      <c r="B18" s="810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3" t="s">
        <v>52</v>
      </c>
      <c r="B25" s="81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3" t="s">
        <v>58</v>
      </c>
      <c r="B44" s="803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7" t="s">
        <v>59</v>
      </c>
      <c r="B45" s="797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7" t="s">
        <v>60</v>
      </c>
      <c r="B47" s="797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1" t="s">
        <v>206</v>
      </c>
      <c r="B1" s="821"/>
      <c r="C1" s="821"/>
      <c r="D1" s="821"/>
      <c r="E1" s="821"/>
      <c r="F1" s="821"/>
      <c r="G1" s="410"/>
      <c r="H1" s="410"/>
      <c r="I1" s="410"/>
      <c r="J1" s="410"/>
    </row>
    <row r="2" spans="1:13" s="414" customFormat="1" ht="75" customHeight="1" x14ac:dyDescent="0.25">
      <c r="A2" s="822" t="s">
        <v>28</v>
      </c>
      <c r="B2" s="822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8" t="s">
        <v>34</v>
      </c>
      <c r="B4" s="818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8" t="s">
        <v>35</v>
      </c>
      <c r="B5" s="818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8" t="s">
        <v>36</v>
      </c>
      <c r="B6" s="818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8" t="s">
        <v>37</v>
      </c>
      <c r="B7" s="818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8">
        <v>7</v>
      </c>
      <c r="B15" s="818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8">
        <v>8</v>
      </c>
      <c r="B16" s="818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8">
        <v>9</v>
      </c>
      <c r="B17" s="818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9" t="s">
        <v>8</v>
      </c>
      <c r="B18" s="819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8" t="s">
        <v>52</v>
      </c>
      <c r="B24" s="818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9"/>
      <c r="B26" s="819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9" t="s">
        <v>8</v>
      </c>
      <c r="B27" s="819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0" t="s">
        <v>58</v>
      </c>
      <c r="B43" s="820"/>
      <c r="C43" s="436"/>
      <c r="D43" s="436"/>
      <c r="E43" s="456">
        <f>F18+E34</f>
        <v>200024.15987088002</v>
      </c>
    </row>
    <row r="44" spans="1:13" hidden="1" x14ac:dyDescent="0.2">
      <c r="A44" s="815" t="s">
        <v>59</v>
      </c>
      <c r="B44" s="815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5" t="s">
        <v>60</v>
      </c>
      <c r="B46" s="815"/>
      <c r="C46" s="443"/>
      <c r="D46" s="443"/>
      <c r="E46" s="457">
        <f>E44/(1-B40)</f>
        <v>218964.59755980299</v>
      </c>
    </row>
    <row r="47" spans="1:13" s="459" customFormat="1" x14ac:dyDescent="0.2">
      <c r="A47" s="816" t="s">
        <v>24</v>
      </c>
      <c r="B47" s="816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6" t="s">
        <v>26</v>
      </c>
      <c r="B48" s="816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6" t="s">
        <v>27</v>
      </c>
      <c r="B49" s="816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6" t="s">
        <v>206</v>
      </c>
      <c r="B1" s="806"/>
      <c r="C1" s="806"/>
      <c r="D1" s="806"/>
      <c r="E1" s="806"/>
      <c r="F1" s="806"/>
      <c r="G1" s="390"/>
      <c r="H1" s="390"/>
      <c r="I1" s="390"/>
      <c r="J1" s="390"/>
    </row>
    <row r="2" spans="1:14" s="196" customFormat="1" ht="75" customHeight="1" x14ac:dyDescent="0.25">
      <c r="A2" s="802" t="s">
        <v>28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2" t="s">
        <v>34</v>
      </c>
      <c r="B4" s="782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2" t="s">
        <v>35</v>
      </c>
      <c r="B5" s="782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2" t="s">
        <v>36</v>
      </c>
      <c r="B6" s="782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2" t="s">
        <v>37</v>
      </c>
      <c r="B7" s="79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2">
        <v>7</v>
      </c>
      <c r="B15" s="782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2">
        <v>8</v>
      </c>
      <c r="B16" s="782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2">
        <v>9</v>
      </c>
      <c r="B17" s="782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2" t="s">
        <v>52</v>
      </c>
      <c r="B24" s="782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8"/>
      <c r="B26" s="788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8" t="s">
        <v>8</v>
      </c>
      <c r="B27" s="788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3" t="s">
        <v>58</v>
      </c>
      <c r="B43" s="803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7" t="s">
        <v>59</v>
      </c>
      <c r="B44" s="797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7" t="s">
        <v>60</v>
      </c>
      <c r="B46" s="797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7" t="s">
        <v>24</v>
      </c>
      <c r="B47" s="777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7" t="s">
        <v>26</v>
      </c>
      <c r="B48" s="777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7" t="s">
        <v>27</v>
      </c>
      <c r="B49" s="777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6" t="s">
        <v>208</v>
      </c>
      <c r="B1" s="806"/>
      <c r="C1" s="806"/>
      <c r="D1" s="806"/>
      <c r="E1" s="806"/>
      <c r="F1" s="806"/>
      <c r="G1" s="390"/>
      <c r="H1" s="390"/>
      <c r="I1" s="390"/>
      <c r="J1" s="390"/>
    </row>
    <row r="2" spans="1:15" s="196" customFormat="1" ht="74.25" customHeight="1" x14ac:dyDescent="0.25">
      <c r="A2" s="824" t="s">
        <v>28</v>
      </c>
      <c r="B2" s="808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1" t="s">
        <v>34</v>
      </c>
      <c r="B4" s="782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1" t="s">
        <v>35</v>
      </c>
      <c r="B5" s="782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1" t="s">
        <v>36</v>
      </c>
      <c r="B6" s="782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1" t="s">
        <v>37</v>
      </c>
      <c r="B7" s="792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5" t="s">
        <v>8</v>
      </c>
      <c r="B20" s="786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1" t="s">
        <v>52</v>
      </c>
      <c r="B26" s="782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7"/>
      <c r="B28" s="788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7" t="s">
        <v>8</v>
      </c>
      <c r="B29" s="788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4" t="s">
        <v>58</v>
      </c>
      <c r="B45" s="803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5" t="s">
        <v>59</v>
      </c>
      <c r="B46" s="797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5" t="s">
        <v>60</v>
      </c>
      <c r="B48" s="797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6" t="s">
        <v>24</v>
      </c>
      <c r="B49" s="777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6" t="s">
        <v>26</v>
      </c>
      <c r="B50" s="777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8" t="s">
        <v>27</v>
      </c>
      <c r="B51" s="779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7" t="s">
        <v>207</v>
      </c>
      <c r="B1" s="827"/>
      <c r="C1" s="827"/>
      <c r="D1" s="827"/>
      <c r="E1" s="827"/>
      <c r="F1" s="827"/>
      <c r="G1" s="475"/>
      <c r="H1" s="475"/>
      <c r="I1" s="475"/>
      <c r="J1" s="475"/>
    </row>
    <row r="2" spans="1:17" s="471" customFormat="1" ht="62.25" customHeight="1" x14ac:dyDescent="0.25">
      <c r="A2" s="822" t="s">
        <v>28</v>
      </c>
      <c r="B2" s="822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8" t="s">
        <v>34</v>
      </c>
      <c r="B4" s="818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8" t="s">
        <v>35</v>
      </c>
      <c r="B5" s="818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8" t="s">
        <v>36</v>
      </c>
      <c r="B6" s="818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8" t="s">
        <v>37</v>
      </c>
      <c r="B7" s="818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6" t="s">
        <v>240</v>
      </c>
      <c r="B16" s="826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6" t="s">
        <v>243</v>
      </c>
      <c r="B18" s="826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9" t="s">
        <v>8</v>
      </c>
      <c r="B20" s="819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8" t="s">
        <v>52</v>
      </c>
      <c r="B26" s="818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9"/>
      <c r="B28" s="819"/>
      <c r="G28" s="415"/>
      <c r="H28" s="415"/>
      <c r="I28" s="415"/>
      <c r="J28" s="415"/>
    </row>
    <row r="29" spans="1:17" hidden="1" x14ac:dyDescent="0.2">
      <c r="A29" s="819" t="s">
        <v>8</v>
      </c>
      <c r="B29" s="819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5" t="s">
        <v>58</v>
      </c>
      <c r="B45" s="815"/>
      <c r="E45" s="457">
        <f>F20+E36</f>
        <v>300357.34586937481</v>
      </c>
    </row>
    <row r="46" spans="1:19" hidden="1" x14ac:dyDescent="0.2">
      <c r="A46" s="815" t="s">
        <v>59</v>
      </c>
      <c r="B46" s="815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5" t="s">
        <v>60</v>
      </c>
      <c r="B48" s="815"/>
      <c r="E48" s="457">
        <f>E46/(1-B42)</f>
        <v>328797.79097154021</v>
      </c>
    </row>
    <row r="49" spans="1:13" s="485" customFormat="1" ht="8.1" customHeight="1" x14ac:dyDescent="0.2">
      <c r="A49" s="816" t="s">
        <v>24</v>
      </c>
      <c r="B49" s="816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6" t="s">
        <v>26</v>
      </c>
      <c r="B50" s="816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6" t="s">
        <v>27</v>
      </c>
      <c r="B51" s="816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1" t="s">
        <v>165</v>
      </c>
      <c r="B1" s="831"/>
      <c r="C1" s="831"/>
      <c r="D1" s="831"/>
      <c r="E1" s="831"/>
      <c r="F1" s="831"/>
    </row>
    <row r="2" spans="1:11" s="248" customFormat="1" ht="22.5" customHeight="1" x14ac:dyDescent="0.25">
      <c r="A2" s="828" t="s">
        <v>28</v>
      </c>
      <c r="B2" s="82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2" t="s">
        <v>164</v>
      </c>
      <c r="B3" s="833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8" t="s">
        <v>166</v>
      </c>
      <c r="B4" s="82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9" t="s">
        <v>169</v>
      </c>
      <c r="B5" s="830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2" t="s">
        <v>8</v>
      </c>
      <c r="B9" s="833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4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38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9" t="s">
        <v>22</v>
      </c>
      <c r="B26" s="839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0" t="s">
        <v>60</v>
      </c>
      <c r="B27" s="840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5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1" t="s">
        <v>173</v>
      </c>
      <c r="B1" s="831"/>
      <c r="C1" s="831"/>
      <c r="D1" s="831"/>
      <c r="E1" s="831"/>
      <c r="F1" s="831"/>
    </row>
    <row r="2" spans="1:13" s="248" customFormat="1" ht="22.5" customHeight="1" x14ac:dyDescent="0.25">
      <c r="A2" s="828" t="s">
        <v>28</v>
      </c>
      <c r="B2" s="82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2" t="s">
        <v>164</v>
      </c>
      <c r="B3" s="833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8" t="s">
        <v>166</v>
      </c>
      <c r="B4" s="82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3" t="s">
        <v>174</v>
      </c>
      <c r="B5" s="844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2" t="s">
        <v>8</v>
      </c>
      <c r="B9" s="833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4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38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9" t="s">
        <v>22</v>
      </c>
      <c r="B26" s="839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0" t="s">
        <v>60</v>
      </c>
      <c r="B27" s="840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5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1" t="s">
        <v>173</v>
      </c>
      <c r="B1" s="831"/>
      <c r="C1" s="831"/>
      <c r="D1" s="831"/>
      <c r="E1" s="831"/>
      <c r="F1" s="831"/>
    </row>
    <row r="2" spans="1:13" s="248" customFormat="1" ht="22.5" customHeight="1" x14ac:dyDescent="0.25">
      <c r="A2" s="845" t="s">
        <v>28</v>
      </c>
      <c r="B2" s="84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2" t="s">
        <v>164</v>
      </c>
      <c r="B3" s="833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5" t="s">
        <v>166</v>
      </c>
      <c r="B4" s="84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3" t="s">
        <v>174</v>
      </c>
      <c r="B5" s="844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2" t="s">
        <v>8</v>
      </c>
      <c r="B9" s="833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4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47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8" t="s">
        <v>22</v>
      </c>
      <c r="B26" s="849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2" t="s">
        <v>60</v>
      </c>
      <c r="B27" s="833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7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2024-05-23T17:50:53Z</dcterms:modified>
  <dc:language>pt-BR</dc:language>
</cp:coreProperties>
</file>